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170" windowHeight="6930" tabRatio="332"/>
  </bookViews>
  <sheets>
    <sheet name="תקציב 2019" sheetId="2" r:id="rId1"/>
    <sheet name="הסבר מול שנה קודמת" sheetId="3" r:id="rId2"/>
    <sheet name="גיליון1" sheetId="4" r:id="rId3"/>
  </sheets>
  <definedNames>
    <definedName name="_xlnm.Print_Area" localSheetId="0">'תקציב 2019'!$B$2:$H$39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3" l="1"/>
  <c r="E19" i="3"/>
  <c r="E21" i="3"/>
  <c r="E22" i="3"/>
  <c r="E23" i="3"/>
  <c r="E24" i="3"/>
  <c r="E25" i="3"/>
  <c r="E26" i="3"/>
  <c r="E28" i="3"/>
  <c r="E7" i="3"/>
  <c r="E8" i="3"/>
  <c r="E9" i="3"/>
  <c r="E10" i="3"/>
  <c r="E11" i="3"/>
  <c r="E5" i="3"/>
  <c r="C51" i="2" l="1"/>
  <c r="C55" i="2" l="1"/>
  <c r="C47" i="2"/>
  <c r="C19" i="2"/>
  <c r="G23" i="2"/>
  <c r="C57" i="2" l="1"/>
  <c r="G21" i="2"/>
  <c r="C23" i="2" l="1"/>
  <c r="G9" i="2" l="1"/>
  <c r="C29" i="3" l="1"/>
  <c r="C13" i="3"/>
  <c r="H23" i="2"/>
  <c r="D20" i="3" s="1"/>
  <c r="E20" i="3" s="1"/>
  <c r="H20" i="2"/>
  <c r="D17" i="3" s="1"/>
  <c r="E17" i="3" s="1"/>
  <c r="H30" i="2"/>
  <c r="D27" i="3" s="1"/>
  <c r="E27" i="3" s="1"/>
  <c r="H27" i="2"/>
  <c r="H19" i="2"/>
  <c r="D16" i="3" s="1"/>
  <c r="H21" i="2"/>
  <c r="H22" i="2"/>
  <c r="C24" i="2"/>
  <c r="C32" i="2" s="1"/>
  <c r="H25" i="2"/>
  <c r="H26" i="2"/>
  <c r="H28" i="2"/>
  <c r="H29" i="2"/>
  <c r="H31" i="2"/>
  <c r="H9" i="2"/>
  <c r="D6" i="3" s="1"/>
  <c r="E6" i="3" s="1"/>
  <c r="H12" i="2"/>
  <c r="C8" i="2"/>
  <c r="D8" i="2"/>
  <c r="E8" i="2"/>
  <c r="H10" i="2"/>
  <c r="H11" i="2"/>
  <c r="H13" i="2"/>
  <c r="H14" i="2"/>
  <c r="H15" i="2"/>
  <c r="D12" i="3" s="1"/>
  <c r="E12" i="3" s="1"/>
  <c r="G16" i="2"/>
  <c r="G32" i="2"/>
  <c r="F32" i="2"/>
  <c r="E32" i="2"/>
  <c r="D32" i="2"/>
  <c r="F16" i="2"/>
  <c r="E16" i="2"/>
  <c r="D16" i="2"/>
  <c r="D29" i="3" l="1"/>
  <c r="E29" i="3" s="1"/>
  <c r="D13" i="3"/>
  <c r="E13" i="3" s="1"/>
  <c r="E16" i="3"/>
  <c r="E34" i="2"/>
  <c r="F34" i="2"/>
  <c r="H8" i="2"/>
  <c r="H24" i="2"/>
  <c r="H32" i="2" s="1"/>
  <c r="C16" i="2"/>
  <c r="C34" i="2" s="1"/>
  <c r="D34" i="2"/>
  <c r="G34" i="2"/>
  <c r="H16" i="2" l="1"/>
  <c r="H34" i="2" l="1"/>
</calcChain>
</file>

<file path=xl/sharedStrings.xml><?xml version="1.0" encoding="utf-8"?>
<sst xmlns="http://schemas.openxmlformats.org/spreadsheetml/2006/main" count="106" uniqueCount="66">
  <si>
    <t>מקורות</t>
  </si>
  <si>
    <t>צפון אמריקה</t>
  </si>
  <si>
    <t>מערב אירופה</t>
  </si>
  <si>
    <t>אוסטרליה</t>
  </si>
  <si>
    <t>ישראל</t>
  </si>
  <si>
    <t>צבר עולמי</t>
  </si>
  <si>
    <t>גבייה מחניכים</t>
  </si>
  <si>
    <t>משרד הקליטה</t>
  </si>
  <si>
    <t xml:space="preserve">משרד הביטחון  תקציב דיור ואחזקה </t>
  </si>
  <si>
    <t>משרד הביטחון</t>
  </si>
  <si>
    <t xml:space="preserve">הסוכנות היהודית </t>
  </si>
  <si>
    <t>חברת מסע</t>
  </si>
  <si>
    <t>ההסתדרות הציונית / עתיד</t>
  </si>
  <si>
    <t>תרומות ועצמיות</t>
  </si>
  <si>
    <t>סה"כ מקורות</t>
  </si>
  <si>
    <t>שימושים</t>
  </si>
  <si>
    <t>פרסום ושיווק</t>
  </si>
  <si>
    <t xml:space="preserve">השכרת רכב + דלק </t>
  </si>
  <si>
    <t>טיסות</t>
  </si>
  <si>
    <t>ביטוח</t>
  </si>
  <si>
    <t>שירותים מקצועיים</t>
  </si>
  <si>
    <t xml:space="preserve">שכר דירה </t>
  </si>
  <si>
    <t>מלגות ומתנות</t>
  </si>
  <si>
    <t>שכר עבודה</t>
  </si>
  <si>
    <t>מפת השליחות</t>
  </si>
  <si>
    <t>סה"כ שימושים</t>
  </si>
  <si>
    <t xml:space="preserve">סה"כ </t>
  </si>
  <si>
    <t>מנכ"ל צופים צבר העולמי</t>
  </si>
  <si>
    <t>בלת"ם ושונות</t>
  </si>
  <si>
    <t>ניהול ואחזקת משרד, דואר ותקשורת</t>
  </si>
  <si>
    <t>סמינרים ותוכנית חינוכית - כולל מלון, מזון ואתרי מחנות</t>
  </si>
  <si>
    <t>תשלום לקיבוצים, 
מרכזים קולטים 
ותוכנית חינוכית</t>
  </si>
  <si>
    <t>חשב צופים צבר העולמי</t>
  </si>
  <si>
    <t>סה"כ
תקציב
2019</t>
  </si>
  <si>
    <t>סעיף הבלת"ם נכנס לתוך התקציב כדי לאפשר גמישות בביצוע.  הדבר חשוב במיוחד בפעילות מורכבת כמו גרעין צבר, הפועלת במספר יבשות ותלויה בגורמים רבים.</t>
  </si>
  <si>
    <t>מפת שליחות היא העלות של השליחים שפועלים ברחבי העולם. החשיבות של השליחים והרשת שהם יוצרים הן הבסיס להצלחת שיווק התוכנית וגיוס החניכים</t>
  </si>
  <si>
    <t>ביטוח הפעילות והחניכים</t>
  </si>
  <si>
    <t xml:space="preserve">פרסום ושיווק כולל את המאמצים האקטיביים לשווק את התוכנית ולהביא לעליית מספר המועמדים הפונים להצטרף לתוכנית. </t>
  </si>
  <si>
    <t>הפרש בין 2019 ל-2018</t>
  </si>
  <si>
    <t xml:space="preserve">שימושים </t>
  </si>
  <si>
    <t xml:space="preserve">סה"כ מקורות </t>
  </si>
  <si>
    <t>חברת מסע*</t>
  </si>
  <si>
    <t xml:space="preserve">תקציב הדיור מתקבל בתוכנית רק בגין חיילים בשירות הגרים במרכזים עירוניים המופעלים ע"י הצופים. בגין החיילים המתגוררים בקיבוצים מתקבל התשלום ישירות לקיבוץ דרך התנועה הקיבוצית. </t>
  </si>
  <si>
    <t>אנו גובים השתתפות של החניכים בעלויות סמינרי ההכנה, התוכנית בארץ והאולפן המקדים. בכל אזור הכנה ישנן עלויות שונות המייצגות את יכולת התשלום הממוצעת. שאיפתנו היא להפחית את הגבייה שכן אנו מודעים למקרים שהעלות של התוכנית מהווה גורם מרתיע, כיוון שלעיתים קרובות ההורים אינם רוצים לשלם ובכך לעודד את הצעיר לעלות ולילדים חסרים המשאבים לשלם</t>
  </si>
  <si>
    <t>הסבר לפער</t>
  </si>
  <si>
    <t>הסבר כללי לסעיף</t>
  </si>
  <si>
    <t>תקציב מוצע ל-2019</t>
  </si>
  <si>
    <t xml:space="preserve">מקורות </t>
  </si>
  <si>
    <t>בשנה שעברה חישבנו הכנסות צפויות לפי 320 חניכים ובשנה זו אנו צופים 295 חניכים ועל סמך זאת נקבע צפי הגבייה</t>
  </si>
  <si>
    <t>פירוט החישוב</t>
  </si>
  <si>
    <t>המחיר המלא לתוכנית הוא 950$ (3,300 ₪) כפול 295 חניכים יוצא 1,008,900 ₪.
גבייה עבור השתתפות חניכים בסמינרי הכנה במחיר שונה בין אזור לאזור, וכן תלויה במספר הסמינרים בהם משתתף כל חניך, בנוסף תלוי המחיר באם החניך זקוק לטיסה או לא. 
אנו מעריכים כי השתתפו לפחות בסמינר אחד בחו"ל בסה"כ כ-390 חניכים (כולל חניכים שלא ירשמו לתוכנית בסופו של דבר).
העלות הממוצעת לחניך 470$ (1,600 ש"ח), סה"כ 659,880 ש"ח.
בנוסף, חניכים שאינם נתמכים כלכלית ע"י הוריהם זכאים לסבסוד של התשלום  עבור התוכנית.</t>
  </si>
  <si>
    <t xml:space="preserve">60 שקל ליום לחניך בקיבוצים, כפול 261 חניכי צבר בקיבוצים כפול 105 ימי פרק קליטה בממוצע - 1,644,300.
כ120 ₪ עלות חניך במרכז עירוני, כפול 34 חניכי צבר צפויים, כפול 105 ימי פרק קליטה - 428,400
 כ70 אלף ₪ מוקצים לסמינרים ותוכניות חינוכיות בזמן הפרק קליטה אשר אינן ספציפיות לגרעין (סמינר חברה ישראלית, טיולים וכו')
</t>
  </si>
  <si>
    <t>טבלה תקציבית 2019-2020 כוללת פירוט לשינויים משנה קודמת</t>
  </si>
  <si>
    <t>ירידת צפי חניכים ל295</t>
  </si>
  <si>
    <t>בממוצע 50 חיילים בחודש הגרים במרכז הקליטה. אנו מקבלים ממשרד הביטחון 1039 ₪ לחודש עבור כל חייל.</t>
  </si>
  <si>
    <t>כלל הטיסות המשמשות את התוכנית בפרק ההכנה ולצורך שיווק</t>
  </si>
  <si>
    <t>כלל שכר של העובדים בארץ לניהול התוכנית, ליווי החניכים, ליווי הרכזים, הפקת תוכן חינוכי לפרק הקליטה בארץ וכו. וכן כל המשכורות של העובדים בעולם שאינם מופעלים כשליחים אלא כעובדים מקומיים</t>
  </si>
  <si>
    <t xml:space="preserve">פירוט ישלח בטבלת תקנים מעודכנת </t>
  </si>
  <si>
    <t>למעשה אין שינוי ביחס לביצוע שנה קודמת, בבניית התקציב בשנה קודמת נפלה טעות בצפי עלות הרכבים.</t>
  </si>
  <si>
    <t>סה"כ
תקציב</t>
  </si>
  <si>
    <t>סמינרים</t>
  </si>
  <si>
    <t>חומרי שיווק ודיגטל</t>
  </si>
  <si>
    <t>ירידה בהוצאות עקב קיטון בצפי חניכים.</t>
  </si>
  <si>
    <t>ירידת תקן מרכזי בארה"ב של מנהל גרעין צבר בצפ"א (מולא עד יולי ע"י מומיק נבו) והעברתו חזרה לתקן שליחות וקיטון במספר המדריכים בהתאם לקיטון בצפי חניכים.</t>
  </si>
  <si>
    <t>תקציב לתוכנית עבודה  10.7.19 - 9.7.20 לפי 295 חניכים</t>
  </si>
  <si>
    <t>תקציב להרחבת הפעילות לקהלי יעד חדשים בצרפת,דרא"פ,דרא"מ  10.7.19 - 9.7.20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</si>
</sst>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24" x14ac:knownFonts="1">
    <font>
      <sz val="11"/>
      <color theme="1"/>
      <name val="Arial"/>
      <family val="2"/>
      <charset val="1"/>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b/>
      <i/>
      <sz val="14"/>
      <color theme="1"/>
      <name val="David"/>
      <family val="2"/>
      <charset val="177"/>
    </font>
    <font>
      <b/>
      <i/>
      <sz val="11"/>
      <color indexed="8"/>
      <name val="David"/>
      <family val="2"/>
      <charset val="177"/>
    </font>
    <font>
      <sz val="11"/>
      <color indexed="8"/>
      <name val="David"/>
      <family val="2"/>
      <charset val="177"/>
    </font>
    <font>
      <b/>
      <sz val="11"/>
      <color indexed="8"/>
      <name val="David"/>
      <family val="2"/>
      <charset val="177"/>
    </font>
    <font>
      <i/>
      <sz val="11"/>
      <color indexed="8"/>
      <name val="David"/>
      <family val="2"/>
      <charset val="177"/>
    </font>
    <font>
      <i/>
      <sz val="11"/>
      <name val="David"/>
      <family val="2"/>
      <charset val="177"/>
    </font>
    <font>
      <sz val="11"/>
      <color theme="1"/>
      <name val="David"/>
      <family val="2"/>
      <charset val="177"/>
    </font>
    <font>
      <sz val="11"/>
      <color indexed="8"/>
      <name val="David"/>
      <family val="2"/>
    </font>
    <font>
      <sz val="11"/>
      <name val="David"/>
      <family val="2"/>
      <charset val="177"/>
    </font>
    <font>
      <i/>
      <sz val="11"/>
      <color theme="1"/>
      <name val="David"/>
      <family val="2"/>
      <charset val="177"/>
    </font>
    <font>
      <b/>
      <sz val="10"/>
      <color indexed="8"/>
      <name val="David"/>
      <family val="2"/>
      <charset val="177"/>
    </font>
    <font>
      <sz val="11"/>
      <color theme="1"/>
      <name val="Arial"/>
      <family val="2"/>
      <charset val="1"/>
      <scheme val="minor"/>
    </font>
    <font>
      <b/>
      <sz val="11"/>
      <color theme="1"/>
      <name val="Arial"/>
      <family val="2"/>
      <scheme val="minor"/>
    </font>
    <font>
      <b/>
      <sz val="10"/>
      <color indexed="8"/>
      <name val="Arial"/>
      <family val="2"/>
    </font>
    <font>
      <sz val="10"/>
      <color indexed="8"/>
      <name val="Arial"/>
      <family val="2"/>
    </font>
    <font>
      <sz val="11"/>
      <name val="Arial"/>
      <family val="2"/>
      <scheme val="minor"/>
    </font>
    <font>
      <sz val="10"/>
      <name val="Arial"/>
      <family val="2"/>
    </font>
    <font>
      <sz val="10"/>
      <name val="Arial"/>
      <family val="2"/>
      <scheme val="minor"/>
    </font>
    <font>
      <sz val="10"/>
      <color indexed="8"/>
      <name val="Arial"/>
      <family val="2"/>
      <scheme val="minor"/>
    </font>
    <font>
      <b/>
      <sz val="11"/>
      <name val="Arial"/>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23">
    <border>
      <left/>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s>
  <cellStyleXfs count="8">
    <xf numFmtId="0" fontId="0" fillId="0" borderId="0"/>
    <xf numFmtId="0" fontId="3" fillId="0" borderId="0"/>
    <xf numFmtId="43" fontId="3" fillId="0" borderId="0" applyFont="0" applyFill="0" applyBorder="0" applyAlignment="0" applyProtection="0"/>
    <xf numFmtId="43" fontId="15" fillId="0" borderId="0" applyFont="0" applyFill="0" applyBorder="0" applyAlignment="0" applyProtection="0"/>
    <xf numFmtId="0" fontId="2" fillId="0" borderId="0"/>
    <xf numFmtId="0" fontId="15" fillId="0" borderId="0"/>
    <xf numFmtId="0" fontId="2" fillId="0" borderId="0"/>
    <xf numFmtId="43" fontId="15" fillId="0" borderId="0" applyFont="0" applyFill="0" applyBorder="0" applyAlignment="0" applyProtection="0"/>
  </cellStyleXfs>
  <cellXfs count="97">
    <xf numFmtId="0" fontId="0" fillId="0" borderId="0" xfId="0"/>
    <xf numFmtId="0" fontId="3" fillId="0" borderId="0" xfId="1"/>
    <xf numFmtId="38" fontId="6" fillId="0" borderId="3" xfId="1" applyNumberFormat="1" applyFont="1" applyFill="1" applyBorder="1" applyAlignment="1">
      <alignment horizontal="right" wrapText="1"/>
    </xf>
    <xf numFmtId="38" fontId="8" fillId="0" borderId="3" xfId="1" applyNumberFormat="1" applyFont="1" applyFill="1" applyBorder="1" applyAlignment="1">
      <alignment horizontal="left" wrapText="1"/>
    </xf>
    <xf numFmtId="38" fontId="7" fillId="0" borderId="3" xfId="1" applyNumberFormat="1" applyFont="1" applyFill="1" applyBorder="1" applyAlignment="1">
      <alignment horizontal="right" wrapText="1"/>
    </xf>
    <xf numFmtId="38" fontId="8" fillId="0" borderId="3" xfId="1" applyNumberFormat="1" applyFont="1" applyFill="1" applyBorder="1" applyAlignment="1">
      <alignment horizontal="left" vertical="center" wrapText="1"/>
    </xf>
    <xf numFmtId="38" fontId="8" fillId="0" borderId="3" xfId="1" applyNumberFormat="1" applyFont="1" applyFill="1" applyBorder="1" applyAlignment="1">
      <alignment vertical="center" wrapText="1"/>
    </xf>
    <xf numFmtId="38" fontId="9" fillId="0" borderId="3" xfId="1" applyNumberFormat="1" applyFont="1" applyFill="1" applyBorder="1" applyAlignment="1">
      <alignment horizontal="left" vertical="center" wrapText="1"/>
    </xf>
    <xf numFmtId="0" fontId="3" fillId="0" borderId="0" xfId="1" applyAlignment="1">
      <alignment vertical="center"/>
    </xf>
    <xf numFmtId="0" fontId="10" fillId="0" borderId="0" xfId="1" applyFont="1" applyAlignment="1">
      <alignment horizontal="right" wrapText="1"/>
    </xf>
    <xf numFmtId="0" fontId="10" fillId="0" borderId="0" xfId="1" applyFont="1" applyAlignment="1">
      <alignment horizontal="left" wrapText="1"/>
    </xf>
    <xf numFmtId="38" fontId="8" fillId="2" borderId="3" xfId="1" applyNumberFormat="1" applyFont="1" applyFill="1" applyBorder="1" applyAlignment="1">
      <alignment horizontal="left" vertical="center" wrapText="1"/>
    </xf>
    <xf numFmtId="0" fontId="10" fillId="2" borderId="3" xfId="1" applyFont="1" applyFill="1" applyBorder="1"/>
    <xf numFmtId="38" fontId="12" fillId="0" borderId="3" xfId="1" applyNumberFormat="1" applyFont="1" applyFill="1" applyBorder="1" applyAlignment="1">
      <alignment horizontal="right" wrapText="1"/>
    </xf>
    <xf numFmtId="38" fontId="5" fillId="0" borderId="3" xfId="1" applyNumberFormat="1" applyFont="1" applyFill="1" applyBorder="1" applyAlignment="1">
      <alignment horizontal="left" vertical="center" wrapText="1"/>
    </xf>
    <xf numFmtId="0" fontId="13" fillId="0" borderId="0" xfId="1" applyFont="1" applyAlignment="1">
      <alignment horizontal="right" wrapText="1"/>
    </xf>
    <xf numFmtId="0" fontId="13" fillId="0" borderId="0" xfId="1" applyFont="1" applyAlignment="1">
      <alignment horizontal="left" wrapText="1"/>
    </xf>
    <xf numFmtId="38" fontId="14" fillId="0" borderId="0" xfId="1" applyNumberFormat="1" applyFont="1" applyFill="1" applyBorder="1" applyAlignment="1">
      <alignment horizontal="right" wrapText="1"/>
    </xf>
    <xf numFmtId="38" fontId="14" fillId="0" borderId="0" xfId="1" applyNumberFormat="1" applyFont="1" applyFill="1" applyBorder="1" applyAlignment="1">
      <alignment horizontal="left" wrapText="1"/>
    </xf>
    <xf numFmtId="0" fontId="10" fillId="0" borderId="2" xfId="1" applyFont="1" applyBorder="1"/>
    <xf numFmtId="0" fontId="10" fillId="0" borderId="0" xfId="1" applyFont="1"/>
    <xf numFmtId="0" fontId="3" fillId="0" borderId="0" xfId="1" applyFill="1" applyBorder="1"/>
    <xf numFmtId="0" fontId="3" fillId="0" borderId="0" xfId="1" applyFill="1" applyBorder="1" applyAlignment="1">
      <alignment vertical="center"/>
    </xf>
    <xf numFmtId="38" fontId="11" fillId="0" borderId="3" xfId="1" applyNumberFormat="1" applyFont="1" applyFill="1" applyBorder="1" applyAlignment="1">
      <alignment horizontal="right" vertical="center" wrapText="1"/>
    </xf>
    <xf numFmtId="38" fontId="6" fillId="0" borderId="3" xfId="1" applyNumberFormat="1" applyFont="1" applyFill="1" applyBorder="1" applyAlignment="1">
      <alignment horizontal="right" vertical="center" wrapText="1"/>
    </xf>
    <xf numFmtId="0" fontId="5" fillId="3" borderId="3" xfId="1" applyFont="1" applyFill="1" applyBorder="1" applyAlignment="1">
      <alignment horizontal="right" vertical="center" wrapText="1" readingOrder="1"/>
    </xf>
    <xf numFmtId="0" fontId="5" fillId="3" borderId="3" xfId="1" applyFont="1" applyFill="1" applyBorder="1" applyAlignment="1">
      <alignment horizontal="center" vertical="center" wrapText="1" readingOrder="1"/>
    </xf>
    <xf numFmtId="38" fontId="5" fillId="3" borderId="3" xfId="1" applyNumberFormat="1" applyFont="1" applyFill="1" applyBorder="1" applyAlignment="1">
      <alignment horizontal="right" wrapText="1"/>
    </xf>
    <xf numFmtId="38" fontId="5" fillId="3" borderId="3" xfId="1" applyNumberFormat="1" applyFont="1" applyFill="1" applyBorder="1" applyAlignment="1">
      <alignment horizontal="left" wrapText="1"/>
    </xf>
    <xf numFmtId="0" fontId="3" fillId="0" borderId="0" xfId="1" applyFill="1"/>
    <xf numFmtId="38" fontId="5" fillId="3" borderId="4" xfId="1" applyNumberFormat="1" applyFont="1" applyFill="1" applyBorder="1" applyAlignment="1">
      <alignment horizontal="right" wrapText="1"/>
    </xf>
    <xf numFmtId="38" fontId="5" fillId="3" borderId="4" xfId="1" applyNumberFormat="1" applyFont="1" applyFill="1" applyBorder="1" applyAlignment="1">
      <alignment horizontal="left" wrapText="1"/>
    </xf>
    <xf numFmtId="38" fontId="5" fillId="3" borderId="3" xfId="1" applyNumberFormat="1" applyFont="1" applyFill="1" applyBorder="1" applyAlignment="1">
      <alignment horizontal="right" vertical="center" wrapText="1"/>
    </xf>
    <xf numFmtId="38" fontId="5" fillId="3" borderId="3" xfId="1" applyNumberFormat="1" applyFont="1" applyFill="1" applyBorder="1" applyAlignment="1">
      <alignment horizontal="left" vertical="center" wrapText="1"/>
    </xf>
    <xf numFmtId="0" fontId="16" fillId="0" borderId="0" xfId="1" applyFont="1" applyFill="1" applyBorder="1"/>
    <xf numFmtId="164" fontId="3" fillId="0" borderId="0" xfId="3" applyNumberFormat="1" applyFont="1" applyFill="1" applyBorder="1"/>
    <xf numFmtId="0" fontId="2" fillId="0" borderId="0" xfId="4"/>
    <xf numFmtId="0" fontId="15" fillId="0" borderId="0" xfId="5"/>
    <xf numFmtId="0" fontId="16" fillId="4" borderId="6" xfId="6" applyFont="1" applyFill="1" applyBorder="1"/>
    <xf numFmtId="0" fontId="2" fillId="0" borderId="6" xfId="4" applyBorder="1" applyAlignment="1">
      <alignment horizontal="center" vertical="top" wrapText="1"/>
    </xf>
    <xf numFmtId="0" fontId="2" fillId="0" borderId="6" xfId="4" applyBorder="1"/>
    <xf numFmtId="0" fontId="2" fillId="0" borderId="6" xfId="4" applyBorder="1" applyAlignment="1">
      <alignment horizontal="center" wrapText="1" readingOrder="2"/>
    </xf>
    <xf numFmtId="0" fontId="16" fillId="4" borderId="6" xfId="6" applyFont="1" applyFill="1" applyBorder="1" applyAlignment="1">
      <alignment wrapText="1"/>
    </xf>
    <xf numFmtId="0" fontId="16" fillId="4" borderId="7" xfId="6" applyFont="1" applyFill="1" applyBorder="1"/>
    <xf numFmtId="38" fontId="17" fillId="4" borderId="7" xfId="5" applyNumberFormat="1" applyFont="1" applyFill="1" applyBorder="1" applyAlignment="1">
      <alignment horizontal="right" vertical="center" wrapText="1"/>
    </xf>
    <xf numFmtId="38" fontId="18" fillId="2" borderId="7" xfId="5" applyNumberFormat="1" applyFont="1" applyFill="1" applyBorder="1" applyAlignment="1">
      <alignment horizontal="right" vertical="center" wrapText="1"/>
    </xf>
    <xf numFmtId="0" fontId="2" fillId="0" borderId="6" xfId="4" applyBorder="1" applyAlignment="1">
      <alignment vertical="top" wrapText="1"/>
    </xf>
    <xf numFmtId="0" fontId="16" fillId="4" borderId="6" xfId="6" applyFont="1" applyFill="1" applyBorder="1" applyAlignment="1">
      <alignment horizontal="center"/>
    </xf>
    <xf numFmtId="0" fontId="19" fillId="0" borderId="6" xfId="4" applyFont="1" applyBorder="1" applyAlignment="1">
      <alignment horizontal="center" vertical="top" wrapText="1"/>
    </xf>
    <xf numFmtId="38" fontId="12" fillId="0" borderId="0" xfId="1" applyNumberFormat="1" applyFont="1" applyFill="1" applyBorder="1" applyAlignment="1">
      <alignment horizontal="right" wrapText="1"/>
    </xf>
    <xf numFmtId="38" fontId="6" fillId="0" borderId="0" xfId="1" applyNumberFormat="1" applyFont="1" applyFill="1" applyBorder="1" applyAlignment="1">
      <alignment horizontal="right" wrapText="1"/>
    </xf>
    <xf numFmtId="0" fontId="2" fillId="0" borderId="0" xfId="4" applyBorder="1"/>
    <xf numFmtId="38" fontId="6" fillId="0" borderId="0" xfId="1" applyNumberFormat="1" applyFont="1" applyFill="1" applyBorder="1" applyAlignment="1">
      <alignment horizontal="right" vertical="center" wrapText="1"/>
    </xf>
    <xf numFmtId="0" fontId="16" fillId="4" borderId="9" xfId="6" applyFont="1" applyFill="1" applyBorder="1"/>
    <xf numFmtId="0" fontId="16" fillId="4" borderId="10" xfId="6" applyFont="1" applyFill="1" applyBorder="1"/>
    <xf numFmtId="38" fontId="22" fillId="0" borderId="6" xfId="1" applyNumberFormat="1" applyFont="1" applyFill="1" applyBorder="1" applyAlignment="1">
      <alignment horizontal="right" wrapText="1"/>
    </xf>
    <xf numFmtId="38" fontId="22" fillId="0" borderId="6" xfId="1" applyNumberFormat="1" applyFont="1" applyFill="1" applyBorder="1" applyAlignment="1">
      <alignment horizontal="right" vertical="center" wrapText="1"/>
    </xf>
    <xf numFmtId="38" fontId="21" fillId="0" borderId="6" xfId="1" applyNumberFormat="1" applyFont="1" applyFill="1" applyBorder="1" applyAlignment="1">
      <alignment horizontal="right" wrapText="1"/>
    </xf>
    <xf numFmtId="164" fontId="19" fillId="0" borderId="7" xfId="3" applyNumberFormat="1" applyFont="1" applyBorder="1"/>
    <xf numFmtId="164" fontId="16" fillId="4" borderId="6" xfId="3" applyNumberFormat="1" applyFont="1" applyFill="1" applyBorder="1"/>
    <xf numFmtId="164" fontId="16" fillId="4" borderId="10" xfId="3" applyNumberFormat="1" applyFont="1" applyFill="1" applyBorder="1"/>
    <xf numFmtId="0" fontId="2" fillId="0" borderId="8" xfId="4" applyBorder="1" applyAlignment="1">
      <alignment horizontal="center" vertical="top" wrapText="1"/>
    </xf>
    <xf numFmtId="164" fontId="19" fillId="0" borderId="6" xfId="3" applyNumberFormat="1" applyFont="1" applyBorder="1"/>
    <xf numFmtId="164" fontId="19" fillId="2" borderId="6" xfId="3" applyNumberFormat="1" applyFont="1" applyFill="1" applyBorder="1" applyAlignment="1">
      <alignment vertical="center"/>
    </xf>
    <xf numFmtId="164" fontId="19" fillId="2" borderId="7" xfId="3" applyNumberFormat="1" applyFont="1" applyFill="1" applyBorder="1" applyAlignment="1">
      <alignment vertical="center"/>
    </xf>
    <xf numFmtId="164" fontId="23" fillId="4" borderId="6" xfId="3" applyNumberFormat="1" applyFont="1" applyFill="1" applyBorder="1"/>
    <xf numFmtId="164" fontId="2" fillId="0" borderId="7" xfId="3" applyNumberFormat="1" applyFont="1" applyBorder="1" applyAlignment="1"/>
    <xf numFmtId="164" fontId="22" fillId="0" borderId="6" xfId="3" applyNumberFormat="1" applyFont="1" applyFill="1" applyBorder="1" applyAlignment="1">
      <alignment horizontal="left" wrapText="1"/>
    </xf>
    <xf numFmtId="164" fontId="2" fillId="0" borderId="6" xfId="3" applyNumberFormat="1" applyFont="1" applyBorder="1" applyAlignment="1"/>
    <xf numFmtId="164" fontId="19" fillId="0" borderId="7" xfId="3" applyNumberFormat="1" applyFont="1" applyBorder="1" applyAlignment="1"/>
    <xf numFmtId="164" fontId="19" fillId="0" borderId="7" xfId="3" applyNumberFormat="1" applyFont="1" applyFill="1" applyBorder="1" applyAlignment="1"/>
    <xf numFmtId="0" fontId="2" fillId="0" borderId="5" xfId="4" applyBorder="1" applyAlignment="1">
      <alignment horizontal="center" vertical="top" wrapText="1"/>
    </xf>
    <xf numFmtId="0" fontId="2" fillId="0" borderId="10" xfId="4" applyBorder="1" applyAlignment="1">
      <alignment horizontal="center" vertical="top" wrapText="1"/>
    </xf>
    <xf numFmtId="38" fontId="20" fillId="2" borderId="7" xfId="5" applyNumberFormat="1" applyFont="1" applyFill="1" applyBorder="1" applyAlignment="1">
      <alignment horizontal="right" vertical="center" wrapText="1"/>
    </xf>
    <xf numFmtId="38" fontId="5" fillId="0" borderId="0" xfId="1" applyNumberFormat="1" applyFont="1" applyFill="1" applyBorder="1" applyAlignment="1">
      <alignment horizontal="right" wrapText="1"/>
    </xf>
    <xf numFmtId="38" fontId="5" fillId="0" borderId="0" xfId="1" applyNumberFormat="1" applyFont="1" applyFill="1" applyBorder="1" applyAlignment="1">
      <alignment horizontal="left" wrapText="1"/>
    </xf>
    <xf numFmtId="38" fontId="5" fillId="0" borderId="16" xfId="1" applyNumberFormat="1" applyFont="1" applyFill="1" applyBorder="1" applyAlignment="1">
      <alignment horizontal="left" wrapText="1"/>
    </xf>
    <xf numFmtId="38" fontId="5" fillId="0" borderId="12" xfId="1" applyNumberFormat="1" applyFont="1" applyFill="1" applyBorder="1" applyAlignment="1">
      <alignment horizontal="left" wrapText="1"/>
    </xf>
    <xf numFmtId="38" fontId="5" fillId="0" borderId="18" xfId="1" applyNumberFormat="1" applyFont="1" applyFill="1" applyBorder="1" applyAlignment="1">
      <alignment horizontal="left" wrapText="1"/>
    </xf>
    <xf numFmtId="38" fontId="5" fillId="0" borderId="3" xfId="1" applyNumberFormat="1" applyFont="1" applyFill="1" applyBorder="1" applyAlignment="1">
      <alignment horizontal="right" wrapText="1"/>
    </xf>
    <xf numFmtId="38" fontId="5" fillId="0" borderId="19" xfId="1" applyNumberFormat="1" applyFont="1" applyFill="1" applyBorder="1" applyAlignment="1">
      <alignment horizontal="right" wrapText="1"/>
    </xf>
    <xf numFmtId="38" fontId="7" fillId="0" borderId="14" xfId="1" applyNumberFormat="1" applyFont="1" applyFill="1" applyBorder="1" applyAlignment="1">
      <alignment horizontal="right" wrapText="1"/>
    </xf>
    <xf numFmtId="38" fontId="5" fillId="3" borderId="15" xfId="1" applyNumberFormat="1" applyFont="1" applyFill="1" applyBorder="1" applyAlignment="1">
      <alignment horizontal="right" wrapText="1"/>
    </xf>
    <xf numFmtId="0" fontId="1" fillId="0" borderId="6" xfId="4" applyFont="1" applyBorder="1" applyAlignment="1">
      <alignment horizontal="center" vertical="top" wrapText="1"/>
    </xf>
    <xf numFmtId="0" fontId="1" fillId="0" borderId="6" xfId="4" applyFont="1" applyBorder="1" applyAlignment="1">
      <alignment horizontal="center" vertical="center" wrapText="1"/>
    </xf>
    <xf numFmtId="0" fontId="4" fillId="3" borderId="20" xfId="1" applyFont="1" applyFill="1" applyBorder="1" applyAlignment="1">
      <alignment horizontal="center" vertical="center"/>
    </xf>
    <xf numFmtId="0" fontId="4" fillId="3" borderId="21"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17" xfId="1" applyFont="1" applyFill="1" applyBorder="1" applyAlignment="1">
      <alignment horizontal="center" vertical="center"/>
    </xf>
    <xf numFmtId="0" fontId="4" fillId="3" borderId="22" xfId="1" applyFont="1" applyFill="1" applyBorder="1" applyAlignment="1">
      <alignment horizontal="center" vertical="center"/>
    </xf>
    <xf numFmtId="0" fontId="4" fillId="3" borderId="18" xfId="1" applyFont="1" applyFill="1" applyBorder="1" applyAlignment="1">
      <alignment horizontal="center" vertical="center"/>
    </xf>
    <xf numFmtId="0" fontId="4" fillId="0" borderId="1" xfId="1" applyFont="1" applyBorder="1" applyAlignment="1">
      <alignment horizontal="center" vertical="center"/>
    </xf>
    <xf numFmtId="0" fontId="5" fillId="3" borderId="3" xfId="1" applyFont="1" applyFill="1" applyBorder="1" applyAlignment="1">
      <alignment horizontal="right" vertical="center" wrapText="1" readingOrder="1"/>
    </xf>
    <xf numFmtId="0" fontId="5" fillId="3" borderId="3" xfId="1" applyFont="1" applyFill="1" applyBorder="1" applyAlignment="1">
      <alignment horizontal="center" vertical="center" wrapText="1" readingOrder="2"/>
    </xf>
    <xf numFmtId="0" fontId="5" fillId="3" borderId="13" xfId="1" applyFont="1" applyFill="1" applyBorder="1" applyAlignment="1">
      <alignment horizontal="right" vertical="center" wrapText="1" readingOrder="1"/>
    </xf>
    <xf numFmtId="0" fontId="5" fillId="3" borderId="14" xfId="1" applyFont="1" applyFill="1" applyBorder="1" applyAlignment="1">
      <alignment horizontal="right" vertical="center" wrapText="1" readingOrder="1"/>
    </xf>
    <xf numFmtId="0" fontId="4" fillId="3" borderId="6" xfId="1" applyFont="1" applyFill="1" applyBorder="1" applyAlignment="1">
      <alignment horizontal="center" vertical="center" wrapText="1"/>
    </xf>
  </cellXfs>
  <cellStyles count="8">
    <cellStyle name="Comma" xfId="3" builtinId="3"/>
    <cellStyle name="Comma 2" xfId="2"/>
    <cellStyle name="Comma 3" xfId="7"/>
    <cellStyle name="Normal" xfId="0" builtinId="0"/>
    <cellStyle name="Normal 2" xfId="1"/>
    <cellStyle name="Normal 2 2" xfId="6"/>
    <cellStyle name="Normal 3" xfId="4"/>
    <cellStyle name="Normal 3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57"/>
  <sheetViews>
    <sheetView rightToLeft="1" tabSelected="1" zoomScaleNormal="100" workbookViewId="0">
      <selection activeCell="E46" sqref="E46"/>
    </sheetView>
  </sheetViews>
  <sheetFormatPr defaultColWidth="9" defaultRowHeight="14.25" x14ac:dyDescent="0.2"/>
  <cols>
    <col min="1" max="1" width="9" style="1"/>
    <col min="2" max="2" width="15.25" style="1" customWidth="1"/>
    <col min="3" max="3" width="9.875" style="1" customWidth="1"/>
    <col min="4" max="4" width="8.75" style="1" customWidth="1"/>
    <col min="5" max="5" width="9.875" style="1" customWidth="1"/>
    <col min="6" max="6" width="8.875" style="1" customWidth="1"/>
    <col min="7" max="7" width="10.75" style="1" customWidth="1"/>
    <col min="8" max="8" width="10" style="1" customWidth="1"/>
    <col min="9" max="9" width="9" style="1"/>
    <col min="10" max="10" width="12.375" style="1" bestFit="1" customWidth="1"/>
    <col min="11" max="16384" width="9" style="1"/>
  </cols>
  <sheetData>
    <row r="2" spans="2:12" ht="15" thickBot="1" x14ac:dyDescent="0.25"/>
    <row r="3" spans="2:12" ht="14.25" customHeight="1" x14ac:dyDescent="0.2">
      <c r="B3" s="85" t="s">
        <v>64</v>
      </c>
      <c r="C3" s="86"/>
      <c r="D3" s="86"/>
      <c r="E3" s="86"/>
      <c r="F3" s="86"/>
      <c r="G3" s="86"/>
      <c r="H3" s="87"/>
    </row>
    <row r="4" spans="2:12" ht="15" customHeight="1" thickBot="1" x14ac:dyDescent="0.25">
      <c r="B4" s="88"/>
      <c r="C4" s="89"/>
      <c r="D4" s="89"/>
      <c r="E4" s="89"/>
      <c r="F4" s="89"/>
      <c r="G4" s="89"/>
      <c r="H4" s="90"/>
    </row>
    <row r="5" spans="2:12" ht="15" thickBot="1" x14ac:dyDescent="0.25">
      <c r="B5" s="29"/>
      <c r="C5" s="29"/>
      <c r="D5" s="29"/>
      <c r="E5" s="29"/>
      <c r="F5" s="29"/>
      <c r="G5" s="29"/>
      <c r="H5" s="29"/>
    </row>
    <row r="6" spans="2:12" ht="14.25" customHeight="1" thickBot="1" x14ac:dyDescent="0.25">
      <c r="B6" s="92" t="s">
        <v>0</v>
      </c>
      <c r="C6" s="93" t="s">
        <v>1</v>
      </c>
      <c r="D6" s="93" t="s">
        <v>2</v>
      </c>
      <c r="E6" s="93" t="s">
        <v>3</v>
      </c>
      <c r="F6" s="93" t="s">
        <v>4</v>
      </c>
      <c r="G6" s="93" t="s">
        <v>5</v>
      </c>
      <c r="H6" s="93" t="s">
        <v>33</v>
      </c>
    </row>
    <row r="7" spans="2:12" ht="48" customHeight="1" thickBot="1" x14ac:dyDescent="0.25">
      <c r="B7" s="92"/>
      <c r="C7" s="93"/>
      <c r="D7" s="93"/>
      <c r="E7" s="93"/>
      <c r="F7" s="93"/>
      <c r="G7" s="93"/>
      <c r="H7" s="93"/>
    </row>
    <row r="8" spans="2:12" ht="15.75" thickBot="1" x14ac:dyDescent="0.3">
      <c r="B8" s="2" t="s">
        <v>6</v>
      </c>
      <c r="C8" s="3">
        <f>750000-160000</f>
        <v>590000</v>
      </c>
      <c r="D8" s="3">
        <f>300000-50000</f>
        <v>250000</v>
      </c>
      <c r="E8" s="3">
        <f>50000-20000</f>
        <v>30000</v>
      </c>
      <c r="F8" s="3"/>
      <c r="G8" s="3">
        <v>800000</v>
      </c>
      <c r="H8" s="3">
        <f t="shared" ref="H8:H11" si="0">SUM(C8:G8)</f>
        <v>1670000</v>
      </c>
      <c r="I8" s="21"/>
      <c r="J8" s="21"/>
      <c r="K8" s="21"/>
      <c r="L8" s="21"/>
    </row>
    <row r="9" spans="2:12" ht="15.75" thickBot="1" x14ac:dyDescent="0.3">
      <c r="B9" s="4" t="s">
        <v>7</v>
      </c>
      <c r="C9" s="3"/>
      <c r="D9" s="3"/>
      <c r="E9" s="3"/>
      <c r="F9" s="3"/>
      <c r="G9" s="3">
        <f>14687*295</f>
        <v>4332665</v>
      </c>
      <c r="H9" s="3">
        <f>SUM(C9:G9)</f>
        <v>4332665</v>
      </c>
      <c r="I9" s="21"/>
      <c r="J9" s="21"/>
      <c r="K9" s="21"/>
      <c r="L9" s="21"/>
    </row>
    <row r="10" spans="2:12" ht="30.75" thickBot="1" x14ac:dyDescent="0.3">
      <c r="B10" s="2" t="s">
        <v>8</v>
      </c>
      <c r="C10" s="5"/>
      <c r="D10" s="5"/>
      <c r="E10" s="5"/>
      <c r="F10" s="5"/>
      <c r="G10" s="5">
        <v>600000</v>
      </c>
      <c r="H10" s="5">
        <f t="shared" si="0"/>
        <v>600000</v>
      </c>
      <c r="I10" s="21"/>
      <c r="J10" s="21"/>
      <c r="K10" s="21"/>
      <c r="L10" s="21"/>
    </row>
    <row r="11" spans="2:12" ht="15.75" thickBot="1" x14ac:dyDescent="0.3">
      <c r="B11" s="2" t="s">
        <v>9</v>
      </c>
      <c r="C11" s="3"/>
      <c r="D11" s="3"/>
      <c r="E11" s="3"/>
      <c r="F11" s="3"/>
      <c r="G11" s="3">
        <v>350000</v>
      </c>
      <c r="H11" s="3">
        <f t="shared" si="0"/>
        <v>350000</v>
      </c>
      <c r="I11" s="21"/>
      <c r="J11" s="21"/>
      <c r="K11" s="21"/>
      <c r="L11" s="21"/>
    </row>
    <row r="12" spans="2:12" ht="15.75" thickBot="1" x14ac:dyDescent="0.3">
      <c r="B12" s="2" t="s">
        <v>10</v>
      </c>
      <c r="C12" s="3"/>
      <c r="D12" s="3"/>
      <c r="E12" s="3"/>
      <c r="F12" s="3"/>
      <c r="G12" s="3">
        <v>840000</v>
      </c>
      <c r="H12" s="3">
        <f>SUM(C12:G12)</f>
        <v>840000</v>
      </c>
      <c r="I12" s="21"/>
      <c r="J12" s="21"/>
      <c r="K12" s="21"/>
      <c r="L12" s="21"/>
    </row>
    <row r="13" spans="2:12" ht="15.75" thickBot="1" x14ac:dyDescent="0.3">
      <c r="B13" s="2" t="s">
        <v>11</v>
      </c>
      <c r="C13" s="3"/>
      <c r="D13" s="3"/>
      <c r="E13" s="3"/>
      <c r="F13" s="3"/>
      <c r="G13" s="3">
        <v>350000</v>
      </c>
      <c r="H13" s="3">
        <f>SUM(C13:G13)</f>
        <v>350000</v>
      </c>
      <c r="I13" s="21"/>
      <c r="J13" s="21"/>
      <c r="K13" s="21"/>
      <c r="L13" s="21"/>
    </row>
    <row r="14" spans="2:12" ht="30.75" thickBot="1" x14ac:dyDescent="0.3">
      <c r="B14" s="2" t="s">
        <v>12</v>
      </c>
      <c r="C14" s="3"/>
      <c r="D14" s="3"/>
      <c r="E14" s="3"/>
      <c r="F14" s="3"/>
      <c r="G14" s="6">
        <v>120000</v>
      </c>
      <c r="H14" s="6">
        <f t="shared" ref="H14:H15" si="1">SUM(C14:G14)</f>
        <v>120000</v>
      </c>
      <c r="I14" s="21"/>
      <c r="J14" s="21"/>
      <c r="K14" s="21"/>
      <c r="L14" s="21"/>
    </row>
    <row r="15" spans="2:12" s="8" customFormat="1" ht="15.75" thickBot="1" x14ac:dyDescent="0.3">
      <c r="B15" s="2" t="s">
        <v>13</v>
      </c>
      <c r="C15" s="5">
        <v>100000</v>
      </c>
      <c r="D15" s="5"/>
      <c r="E15" s="5"/>
      <c r="F15" s="7"/>
      <c r="G15" s="5">
        <v>760000</v>
      </c>
      <c r="H15" s="3">
        <f t="shared" si="1"/>
        <v>860000</v>
      </c>
      <c r="I15" s="22"/>
      <c r="J15" s="22"/>
      <c r="K15" s="22"/>
      <c r="L15" s="22"/>
    </row>
    <row r="16" spans="2:12" ht="15.75" thickBot="1" x14ac:dyDescent="0.3">
      <c r="B16" s="27" t="s">
        <v>14</v>
      </c>
      <c r="C16" s="28">
        <f t="shared" ref="C16:F16" si="2">SUM(C8:C15)</f>
        <v>690000</v>
      </c>
      <c r="D16" s="28">
        <f t="shared" si="2"/>
        <v>250000</v>
      </c>
      <c r="E16" s="28">
        <f t="shared" si="2"/>
        <v>30000</v>
      </c>
      <c r="F16" s="28">
        <f t="shared" si="2"/>
        <v>0</v>
      </c>
      <c r="G16" s="28">
        <f>SUM(G8:G15)</f>
        <v>8152665</v>
      </c>
      <c r="H16" s="28">
        <f>SUM(H8:H15)</f>
        <v>9122665</v>
      </c>
      <c r="I16" s="21"/>
      <c r="J16" s="21"/>
      <c r="K16" s="21"/>
      <c r="L16" s="21"/>
    </row>
    <row r="17" spans="2:12" ht="15.75" thickBot="1" x14ac:dyDescent="0.3">
      <c r="B17" s="9"/>
      <c r="C17" s="10"/>
      <c r="D17" s="10"/>
      <c r="E17" s="10"/>
      <c r="F17" s="10"/>
      <c r="G17" s="10"/>
      <c r="H17" s="10"/>
      <c r="I17" s="21"/>
      <c r="J17" s="21"/>
      <c r="K17" s="21"/>
      <c r="L17" s="21"/>
    </row>
    <row r="18" spans="2:12" ht="57" customHeight="1" thickBot="1" x14ac:dyDescent="0.25">
      <c r="B18" s="25" t="s">
        <v>15</v>
      </c>
      <c r="C18" s="26" t="s">
        <v>1</v>
      </c>
      <c r="D18" s="26" t="s">
        <v>2</v>
      </c>
      <c r="E18" s="26" t="s">
        <v>3</v>
      </c>
      <c r="F18" s="26" t="s">
        <v>4</v>
      </c>
      <c r="G18" s="26" t="s">
        <v>5</v>
      </c>
      <c r="H18" s="26" t="s">
        <v>33</v>
      </c>
      <c r="I18" s="21"/>
      <c r="J18" s="21"/>
      <c r="K18" s="21"/>
      <c r="L18" s="21"/>
    </row>
    <row r="19" spans="2:12" ht="58.5" customHeight="1" thickBot="1" x14ac:dyDescent="0.3">
      <c r="B19" s="2" t="s">
        <v>30</v>
      </c>
      <c r="C19" s="11">
        <f>700000-51935</f>
        <v>648065</v>
      </c>
      <c r="D19" s="11">
        <v>250000</v>
      </c>
      <c r="E19" s="11">
        <v>20000</v>
      </c>
      <c r="F19" s="11">
        <v>290000</v>
      </c>
      <c r="G19" s="11">
        <v>110000</v>
      </c>
      <c r="H19" s="14">
        <f t="shared" ref="H19:H29" si="3">SUM(C19:G19)</f>
        <v>1318065</v>
      </c>
      <c r="I19" s="21"/>
      <c r="J19" s="21"/>
      <c r="K19" s="21"/>
      <c r="L19" s="21"/>
    </row>
    <row r="20" spans="2:12" ht="15.75" thickBot="1" x14ac:dyDescent="0.3">
      <c r="B20" s="2" t="s">
        <v>18</v>
      </c>
      <c r="C20" s="11">
        <v>245000</v>
      </c>
      <c r="D20" s="11">
        <v>18000</v>
      </c>
      <c r="E20" s="11">
        <v>5000</v>
      </c>
      <c r="F20" s="11"/>
      <c r="G20" s="11">
        <v>35000</v>
      </c>
      <c r="H20" s="14">
        <f>SUM(C20:G20)</f>
        <v>303000</v>
      </c>
      <c r="I20" s="21"/>
      <c r="J20" s="21"/>
      <c r="K20" s="21"/>
      <c r="L20" s="21"/>
    </row>
    <row r="21" spans="2:12" ht="52.5" customHeight="1" thickBot="1" x14ac:dyDescent="0.25">
      <c r="B21" s="23" t="s">
        <v>31</v>
      </c>
      <c r="C21" s="11"/>
      <c r="D21" s="11"/>
      <c r="E21" s="11"/>
      <c r="F21" s="11"/>
      <c r="G21" s="11">
        <f>60*260*105+40*120*105</f>
        <v>2142000</v>
      </c>
      <c r="H21" s="14">
        <f>SUM(C21:G21)</f>
        <v>2142000</v>
      </c>
      <c r="I21" s="21"/>
      <c r="J21" s="21"/>
      <c r="K21" s="21"/>
      <c r="L21" s="21"/>
    </row>
    <row r="22" spans="2:12" ht="15.75" thickBot="1" x14ac:dyDescent="0.3">
      <c r="B22" s="2" t="s">
        <v>21</v>
      </c>
      <c r="C22" s="11">
        <v>120000</v>
      </c>
      <c r="D22" s="11">
        <v>95000</v>
      </c>
      <c r="E22" s="11"/>
      <c r="F22" s="11">
        <v>400000</v>
      </c>
      <c r="G22" s="11"/>
      <c r="H22" s="14">
        <f>SUM(C22:G22)</f>
        <v>615000</v>
      </c>
      <c r="I22" s="21"/>
      <c r="J22" s="21"/>
      <c r="K22" s="21"/>
      <c r="L22" s="21"/>
    </row>
    <row r="23" spans="2:12" ht="15.75" thickBot="1" x14ac:dyDescent="0.3">
      <c r="B23" s="2" t="s">
        <v>23</v>
      </c>
      <c r="C23" s="11">
        <f>1310000-(7000*12*3.6)</f>
        <v>1007600</v>
      </c>
      <c r="D23" s="11">
        <v>210000</v>
      </c>
      <c r="E23" s="11"/>
      <c r="F23" s="11"/>
      <c r="G23" s="11">
        <f>1090000-100000</f>
        <v>990000</v>
      </c>
      <c r="H23" s="14">
        <f>SUM(C23:G23)</f>
        <v>2207600</v>
      </c>
      <c r="I23" s="21"/>
      <c r="J23" s="21"/>
      <c r="K23" s="21"/>
      <c r="L23" s="21"/>
    </row>
    <row r="24" spans="2:12" ht="15.75" thickBot="1" x14ac:dyDescent="0.3">
      <c r="B24" s="2" t="s">
        <v>24</v>
      </c>
      <c r="C24" s="11">
        <f>1335000</f>
        <v>1335000</v>
      </c>
      <c r="D24" s="11">
        <v>250000</v>
      </c>
      <c r="E24" s="11">
        <v>180000</v>
      </c>
      <c r="F24" s="11"/>
      <c r="G24" s="11"/>
      <c r="H24" s="14">
        <f>SUM(C24:G24)</f>
        <v>1765000</v>
      </c>
      <c r="I24" s="21"/>
      <c r="J24" s="21"/>
      <c r="K24" s="21"/>
      <c r="L24" s="21"/>
    </row>
    <row r="25" spans="2:12" ht="15.75" thickBot="1" x14ac:dyDescent="0.3">
      <c r="B25" s="2" t="s">
        <v>17</v>
      </c>
      <c r="C25" s="11">
        <v>35000</v>
      </c>
      <c r="D25" s="11">
        <v>10000</v>
      </c>
      <c r="E25" s="11"/>
      <c r="F25" s="11"/>
      <c r="G25" s="11">
        <v>140000</v>
      </c>
      <c r="H25" s="14">
        <f t="shared" si="3"/>
        <v>185000</v>
      </c>
      <c r="I25" s="21"/>
      <c r="J25" s="21"/>
      <c r="K25" s="21"/>
      <c r="L25" s="21"/>
    </row>
    <row r="26" spans="2:12" ht="15.75" thickBot="1" x14ac:dyDescent="0.3">
      <c r="B26" s="2" t="s">
        <v>19</v>
      </c>
      <c r="C26" s="11">
        <v>50000</v>
      </c>
      <c r="D26" s="11">
        <v>7000</v>
      </c>
      <c r="E26" s="11"/>
      <c r="F26" s="11"/>
      <c r="G26" s="11"/>
      <c r="H26" s="14">
        <f t="shared" si="3"/>
        <v>57000</v>
      </c>
      <c r="I26" s="21"/>
      <c r="J26" s="21"/>
      <c r="K26" s="21"/>
      <c r="L26" s="21"/>
    </row>
    <row r="27" spans="2:12" ht="15.75" thickBot="1" x14ac:dyDescent="0.3">
      <c r="B27" s="2" t="s">
        <v>20</v>
      </c>
      <c r="C27" s="11">
        <v>35000</v>
      </c>
      <c r="D27" s="11">
        <v>20000</v>
      </c>
      <c r="E27" s="11">
        <v>5000</v>
      </c>
      <c r="F27" s="12"/>
      <c r="G27" s="11">
        <v>35000</v>
      </c>
      <c r="H27" s="14">
        <f>SUM(C27:G27)</f>
        <v>95000</v>
      </c>
      <c r="I27" s="21"/>
      <c r="J27" s="21"/>
      <c r="K27" s="21"/>
      <c r="L27" s="21"/>
    </row>
    <row r="28" spans="2:12" ht="42.6" customHeight="1" thickBot="1" x14ac:dyDescent="0.25">
      <c r="B28" s="24" t="s">
        <v>29</v>
      </c>
      <c r="C28" s="11">
        <v>155000</v>
      </c>
      <c r="D28" s="11">
        <v>15000</v>
      </c>
      <c r="E28" s="11"/>
      <c r="F28" s="11"/>
      <c r="G28" s="11">
        <v>70000</v>
      </c>
      <c r="H28" s="14">
        <f t="shared" si="3"/>
        <v>240000</v>
      </c>
      <c r="I28" s="21"/>
      <c r="J28" s="21"/>
      <c r="K28" s="21"/>
      <c r="L28" s="21"/>
    </row>
    <row r="29" spans="2:12" ht="15.75" thickBot="1" x14ac:dyDescent="0.3">
      <c r="B29" s="2" t="s">
        <v>22</v>
      </c>
      <c r="C29" s="11">
        <v>25000</v>
      </c>
      <c r="D29" s="11">
        <v>10000</v>
      </c>
      <c r="E29" s="11"/>
      <c r="F29" s="11"/>
      <c r="G29" s="11"/>
      <c r="H29" s="14">
        <f t="shared" si="3"/>
        <v>35000</v>
      </c>
      <c r="I29" s="21"/>
      <c r="J29" s="21"/>
      <c r="K29" s="21"/>
      <c r="L29" s="21"/>
    </row>
    <row r="30" spans="2:12" ht="15.75" thickBot="1" x14ac:dyDescent="0.3">
      <c r="B30" s="2" t="s">
        <v>16</v>
      </c>
      <c r="C30" s="11">
        <v>25000</v>
      </c>
      <c r="D30" s="11">
        <v>10000</v>
      </c>
      <c r="E30" s="11"/>
      <c r="F30" s="11"/>
      <c r="G30" s="11">
        <v>25000</v>
      </c>
      <c r="H30" s="14">
        <f>SUM(C30:G30)</f>
        <v>60000</v>
      </c>
      <c r="I30" s="21"/>
      <c r="J30" s="21"/>
      <c r="K30" s="21"/>
      <c r="L30" s="21"/>
    </row>
    <row r="31" spans="2:12" ht="15.75" thickBot="1" x14ac:dyDescent="0.3">
      <c r="B31" s="13" t="s">
        <v>28</v>
      </c>
      <c r="C31" s="11"/>
      <c r="D31" s="11"/>
      <c r="E31" s="11"/>
      <c r="F31" s="11"/>
      <c r="G31" s="11">
        <v>100000</v>
      </c>
      <c r="H31" s="14">
        <f>SUM(C31:G31)</f>
        <v>100000</v>
      </c>
      <c r="I31" s="21"/>
      <c r="J31" s="21"/>
      <c r="K31" s="21"/>
      <c r="L31" s="21"/>
    </row>
    <row r="32" spans="2:12" ht="15.75" thickBot="1" x14ac:dyDescent="0.3">
      <c r="B32" s="32" t="s">
        <v>25</v>
      </c>
      <c r="C32" s="33">
        <f>SUM(C19:C31)</f>
        <v>3680665</v>
      </c>
      <c r="D32" s="33">
        <f t="shared" ref="D32:H32" si="4">SUM(D19:D31)</f>
        <v>895000</v>
      </c>
      <c r="E32" s="33">
        <f>SUM(E19:E31)</f>
        <v>210000</v>
      </c>
      <c r="F32" s="33">
        <f>SUM(F19:F31)</f>
        <v>690000</v>
      </c>
      <c r="G32" s="33">
        <f>SUM(G19:G31)</f>
        <v>3647000</v>
      </c>
      <c r="H32" s="33">
        <f t="shared" si="4"/>
        <v>9122665</v>
      </c>
      <c r="I32" s="34"/>
      <c r="J32" s="34"/>
      <c r="K32" s="34"/>
      <c r="L32" s="21"/>
    </row>
    <row r="33" spans="2:12" ht="15.75" thickBot="1" x14ac:dyDescent="0.3">
      <c r="B33" s="15"/>
      <c r="C33" s="16"/>
      <c r="D33" s="16"/>
      <c r="E33" s="16"/>
      <c r="F33" s="16"/>
      <c r="G33" s="16"/>
      <c r="H33" s="16"/>
      <c r="I33" s="34"/>
      <c r="J33" s="34"/>
      <c r="K33" s="34"/>
      <c r="L33" s="21"/>
    </row>
    <row r="34" spans="2:12" ht="15.75" thickBot="1" x14ac:dyDescent="0.3">
      <c r="B34" s="30" t="s">
        <v>26</v>
      </c>
      <c r="C34" s="31">
        <f t="shared" ref="C34:H34" si="5">C16-C32</f>
        <v>-2990665</v>
      </c>
      <c r="D34" s="31">
        <f t="shared" si="5"/>
        <v>-645000</v>
      </c>
      <c r="E34" s="31">
        <f t="shared" si="5"/>
        <v>-180000</v>
      </c>
      <c r="F34" s="31">
        <f t="shared" si="5"/>
        <v>-690000</v>
      </c>
      <c r="G34" s="31">
        <f t="shared" si="5"/>
        <v>4505665</v>
      </c>
      <c r="H34" s="28">
        <f t="shared" si="5"/>
        <v>0</v>
      </c>
      <c r="I34" s="35"/>
      <c r="J34" s="35"/>
      <c r="K34" s="21"/>
      <c r="L34" s="21"/>
    </row>
    <row r="35" spans="2:12" x14ac:dyDescent="0.2">
      <c r="B35" s="17"/>
      <c r="C35" s="18"/>
      <c r="D35" s="18"/>
      <c r="E35" s="18"/>
      <c r="F35" s="18"/>
      <c r="G35" s="18"/>
      <c r="H35" s="18"/>
      <c r="I35" s="21"/>
      <c r="J35" s="21"/>
      <c r="K35" s="21"/>
      <c r="L35" s="21"/>
    </row>
    <row r="36" spans="2:12" ht="35.25" customHeight="1" x14ac:dyDescent="0.25">
      <c r="B36" s="19"/>
      <c r="C36" s="19"/>
      <c r="D36" s="20"/>
      <c r="E36" s="20"/>
      <c r="F36" s="20"/>
      <c r="G36" s="20"/>
      <c r="H36" s="20"/>
      <c r="I36" s="21"/>
      <c r="J36" s="21"/>
      <c r="K36" s="21"/>
      <c r="L36" s="21"/>
    </row>
    <row r="37" spans="2:12" ht="26.25" customHeight="1" x14ac:dyDescent="0.25">
      <c r="B37" s="91" t="s">
        <v>27</v>
      </c>
      <c r="C37" s="91"/>
      <c r="D37" s="20"/>
      <c r="E37" s="20"/>
      <c r="F37" s="91" t="s">
        <v>32</v>
      </c>
      <c r="G37" s="91"/>
      <c r="H37" s="91"/>
      <c r="I37" s="21"/>
      <c r="J37" s="21"/>
      <c r="K37" s="21"/>
      <c r="L37" s="21"/>
    </row>
    <row r="38" spans="2:12" x14ac:dyDescent="0.2">
      <c r="I38" s="21"/>
      <c r="J38" s="21"/>
      <c r="K38" s="21"/>
      <c r="L38" s="21"/>
    </row>
    <row r="39" spans="2:12" x14ac:dyDescent="0.2">
      <c r="I39" s="21"/>
      <c r="J39" s="21"/>
      <c r="K39" s="21"/>
      <c r="L39" s="21"/>
    </row>
    <row r="41" spans="2:12" ht="14.25" customHeight="1" x14ac:dyDescent="0.2">
      <c r="B41" s="96" t="s">
        <v>65</v>
      </c>
      <c r="C41" s="96"/>
      <c r="D41" s="96"/>
      <c r="E41" s="96"/>
      <c r="F41" s="96"/>
      <c r="G41" s="96"/>
      <c r="H41" s="96"/>
    </row>
    <row r="42" spans="2:12" ht="45" customHeight="1" x14ac:dyDescent="0.2">
      <c r="B42" s="96"/>
      <c r="C42" s="96"/>
      <c r="D42" s="96"/>
      <c r="E42" s="96"/>
      <c r="F42" s="96"/>
      <c r="G42" s="96"/>
      <c r="H42" s="96"/>
    </row>
    <row r="43" spans="2:12" ht="15" thickBot="1" x14ac:dyDescent="0.25"/>
    <row r="44" spans="2:12" ht="15" thickBot="1" x14ac:dyDescent="0.25">
      <c r="B44" s="92" t="s">
        <v>0</v>
      </c>
      <c r="C44" s="93" t="s">
        <v>33</v>
      </c>
    </row>
    <row r="45" spans="2:12" ht="15" thickBot="1" x14ac:dyDescent="0.25">
      <c r="B45" s="92"/>
      <c r="C45" s="93"/>
    </row>
    <row r="46" spans="2:12" ht="15.75" thickBot="1" x14ac:dyDescent="0.3">
      <c r="B46" s="4" t="s">
        <v>7</v>
      </c>
      <c r="C46" s="11">
        <v>267335</v>
      </c>
      <c r="D46"/>
      <c r="E46"/>
    </row>
    <row r="47" spans="2:12" ht="15.75" thickBot="1" x14ac:dyDescent="0.3">
      <c r="B47" s="27" t="s">
        <v>14</v>
      </c>
      <c r="C47" s="28">
        <f>SUM(C46)</f>
        <v>267335</v>
      </c>
      <c r="D47"/>
      <c r="E47"/>
    </row>
    <row r="48" spans="2:12" ht="15.75" thickBot="1" x14ac:dyDescent="0.3">
      <c r="B48" s="74"/>
      <c r="C48" s="75"/>
      <c r="D48"/>
      <c r="E48"/>
    </row>
    <row r="49" spans="2:5" ht="15.75" customHeight="1" thickBot="1" x14ac:dyDescent="0.25">
      <c r="B49" s="94" t="s">
        <v>15</v>
      </c>
      <c r="C49" s="93" t="s">
        <v>59</v>
      </c>
      <c r="D49"/>
      <c r="E49"/>
    </row>
    <row r="50" spans="2:5" ht="20.25" customHeight="1" thickBot="1" x14ac:dyDescent="0.25">
      <c r="B50" s="95"/>
      <c r="C50" s="93"/>
      <c r="D50"/>
      <c r="E50"/>
    </row>
    <row r="51" spans="2:5" ht="15.75" thickBot="1" x14ac:dyDescent="0.3">
      <c r="B51" s="79" t="s">
        <v>60</v>
      </c>
      <c r="C51" s="76">
        <f>100000</f>
        <v>100000</v>
      </c>
      <c r="D51"/>
      <c r="E51"/>
    </row>
    <row r="52" spans="2:5" ht="15.75" thickBot="1" x14ac:dyDescent="0.3">
      <c r="B52" s="80" t="s">
        <v>18</v>
      </c>
      <c r="C52" s="77">
        <v>27335</v>
      </c>
      <c r="D52"/>
      <c r="E52"/>
    </row>
    <row r="53" spans="2:5" ht="15.75" thickBot="1" x14ac:dyDescent="0.3">
      <c r="B53" s="79" t="s">
        <v>61</v>
      </c>
      <c r="C53" s="76">
        <v>40000</v>
      </c>
      <c r="D53"/>
      <c r="E53"/>
    </row>
    <row r="54" spans="2:5" ht="15.75" thickBot="1" x14ac:dyDescent="0.3">
      <c r="B54" s="81" t="s">
        <v>23</v>
      </c>
      <c r="C54" s="78">
        <v>100000</v>
      </c>
      <c r="D54"/>
      <c r="E54"/>
    </row>
    <row r="55" spans="2:5" ht="15.75" thickBot="1" x14ac:dyDescent="0.3">
      <c r="B55" s="82" t="s">
        <v>25</v>
      </c>
      <c r="C55" s="33">
        <f>SUM(C51:C54)</f>
        <v>267335</v>
      </c>
      <c r="D55"/>
      <c r="E55"/>
    </row>
    <row r="56" spans="2:5" ht="15" thickBot="1" x14ac:dyDescent="0.25"/>
    <row r="57" spans="2:5" ht="15.75" thickBot="1" x14ac:dyDescent="0.3">
      <c r="B57" s="30" t="s">
        <v>26</v>
      </c>
      <c r="C57" s="28">
        <f>C47-C55</f>
        <v>0</v>
      </c>
    </row>
  </sheetData>
  <mergeCells count="15">
    <mergeCell ref="B44:B45"/>
    <mergeCell ref="C44:C45"/>
    <mergeCell ref="C49:C50"/>
    <mergeCell ref="B49:B50"/>
    <mergeCell ref="B41:H42"/>
    <mergeCell ref="B3:H4"/>
    <mergeCell ref="B37:C37"/>
    <mergeCell ref="B6:B7"/>
    <mergeCell ref="C6:C7"/>
    <mergeCell ref="D6:D7"/>
    <mergeCell ref="E6:E7"/>
    <mergeCell ref="F6:F7"/>
    <mergeCell ref="G6:G7"/>
    <mergeCell ref="H6:H7"/>
    <mergeCell ref="F37:H37"/>
  </mergeCells>
  <pageMargins left="0.25" right="0.25"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4"/>
  <sheetViews>
    <sheetView rightToLeft="1" zoomScaleNormal="100" workbookViewId="0">
      <pane ySplit="4" topLeftCell="A5" activePane="bottomLeft" state="frozen"/>
      <selection pane="bottomLeft" activeCell="D23" sqref="D23"/>
    </sheetView>
  </sheetViews>
  <sheetFormatPr defaultColWidth="9" defaultRowHeight="14.25" x14ac:dyDescent="0.2"/>
  <cols>
    <col min="1" max="1" width="9" style="36"/>
    <col min="2" max="2" width="20.375" style="36" customWidth="1"/>
    <col min="3" max="3" width="16.125" style="36" customWidth="1"/>
    <col min="4" max="4" width="20" style="36" customWidth="1"/>
    <col min="5" max="5" width="12.375" style="36" bestFit="1" customWidth="1"/>
    <col min="6" max="6" width="36.375" style="36" customWidth="1"/>
    <col min="7" max="7" width="44.125" style="36" customWidth="1"/>
    <col min="8" max="8" width="58.375" style="36" customWidth="1"/>
    <col min="9" max="16384" width="9" style="36"/>
  </cols>
  <sheetData>
    <row r="2" spans="1:8" x14ac:dyDescent="0.2">
      <c r="E2" s="36" t="s">
        <v>52</v>
      </c>
    </row>
    <row r="3" spans="1:8" x14ac:dyDescent="0.2">
      <c r="B3" s="37"/>
      <c r="C3" s="37"/>
      <c r="D3" s="37"/>
    </row>
    <row r="4" spans="1:8" ht="54" customHeight="1" x14ac:dyDescent="0.25">
      <c r="B4" s="38" t="s">
        <v>47</v>
      </c>
      <c r="C4" s="38">
        <v>2018</v>
      </c>
      <c r="D4" s="43" t="s">
        <v>46</v>
      </c>
      <c r="E4" s="42" t="s">
        <v>38</v>
      </c>
      <c r="F4" s="47" t="s">
        <v>45</v>
      </c>
      <c r="G4" s="47" t="s">
        <v>44</v>
      </c>
      <c r="H4" s="47" t="s">
        <v>49</v>
      </c>
    </row>
    <row r="5" spans="1:8" ht="142.5" x14ac:dyDescent="0.2">
      <c r="B5" s="73" t="s">
        <v>6</v>
      </c>
      <c r="C5" s="62">
        <v>1800000</v>
      </c>
      <c r="D5" s="58">
        <v>1670000</v>
      </c>
      <c r="E5" s="62">
        <f>D5-C5</f>
        <v>-130000</v>
      </c>
      <c r="F5" s="39" t="s">
        <v>43</v>
      </c>
      <c r="G5" s="39" t="s">
        <v>48</v>
      </c>
      <c r="H5" s="46" t="s">
        <v>50</v>
      </c>
    </row>
    <row r="6" spans="1:8" x14ac:dyDescent="0.2">
      <c r="B6" s="45" t="s">
        <v>7</v>
      </c>
      <c r="C6" s="62">
        <v>4700000</v>
      </c>
      <c r="D6" s="58">
        <f>'תקציב 2019'!H9</f>
        <v>4332665</v>
      </c>
      <c r="E6" s="62">
        <f>D6-C6</f>
        <v>-367335</v>
      </c>
      <c r="F6" s="39"/>
      <c r="G6" s="39"/>
    </row>
    <row r="7" spans="1:8" ht="71.25" x14ac:dyDescent="0.2">
      <c r="B7" s="73" t="s">
        <v>8</v>
      </c>
      <c r="C7" s="62">
        <v>600000</v>
      </c>
      <c r="D7" s="58">
        <v>600000</v>
      </c>
      <c r="E7" s="62">
        <f t="shared" ref="E7:E12" si="0">D7-C7</f>
        <v>0</v>
      </c>
      <c r="F7" s="39" t="s">
        <v>42</v>
      </c>
      <c r="G7" s="39"/>
      <c r="H7" s="39" t="s">
        <v>54</v>
      </c>
    </row>
    <row r="8" spans="1:8" x14ac:dyDescent="0.2">
      <c r="B8" s="45" t="s">
        <v>9</v>
      </c>
      <c r="C8" s="62">
        <v>350000</v>
      </c>
      <c r="D8" s="58">
        <v>350000</v>
      </c>
      <c r="E8" s="62">
        <f t="shared" si="0"/>
        <v>0</v>
      </c>
      <c r="F8" s="39"/>
      <c r="G8" s="39"/>
      <c r="H8" s="40"/>
    </row>
    <row r="9" spans="1:8" x14ac:dyDescent="0.2">
      <c r="B9" s="45" t="s">
        <v>10</v>
      </c>
      <c r="C9" s="62">
        <v>840000</v>
      </c>
      <c r="D9" s="58">
        <v>840000</v>
      </c>
      <c r="E9" s="62">
        <f t="shared" si="0"/>
        <v>0</v>
      </c>
      <c r="F9" s="39"/>
      <c r="G9" s="39"/>
      <c r="H9" s="40"/>
    </row>
    <row r="10" spans="1:8" x14ac:dyDescent="0.2">
      <c r="B10" s="45" t="s">
        <v>41</v>
      </c>
      <c r="C10" s="62">
        <v>350000</v>
      </c>
      <c r="D10" s="58">
        <v>350000</v>
      </c>
      <c r="E10" s="62">
        <f t="shared" si="0"/>
        <v>0</v>
      </c>
      <c r="F10" s="39"/>
      <c r="G10" s="39"/>
      <c r="H10" s="40"/>
    </row>
    <row r="11" spans="1:8" x14ac:dyDescent="0.2">
      <c r="B11" s="45" t="s">
        <v>12</v>
      </c>
      <c r="C11" s="62">
        <v>120000</v>
      </c>
      <c r="D11" s="58">
        <v>120000</v>
      </c>
      <c r="E11" s="62">
        <f t="shared" si="0"/>
        <v>0</v>
      </c>
      <c r="F11" s="39"/>
      <c r="G11" s="39"/>
      <c r="H11" s="40"/>
    </row>
    <row r="12" spans="1:8" x14ac:dyDescent="0.2">
      <c r="B12" s="45" t="s">
        <v>13</v>
      </c>
      <c r="C12" s="63">
        <v>1010000</v>
      </c>
      <c r="D12" s="64">
        <f>'תקציב 2019'!H15</f>
        <v>860000</v>
      </c>
      <c r="E12" s="62">
        <f t="shared" si="0"/>
        <v>-150000</v>
      </c>
      <c r="F12" s="39"/>
      <c r="G12" s="83"/>
      <c r="H12" s="40"/>
    </row>
    <row r="13" spans="1:8" ht="15" x14ac:dyDescent="0.25">
      <c r="B13" s="44" t="s">
        <v>40</v>
      </c>
      <c r="C13" s="65">
        <f>SUM(C5:C12)</f>
        <v>9770000</v>
      </c>
      <c r="D13" s="65">
        <f>SUM(D5:D12)</f>
        <v>9122665</v>
      </c>
      <c r="E13" s="65">
        <f>D13-C13</f>
        <v>-647335</v>
      </c>
      <c r="F13" s="39"/>
      <c r="G13" s="39"/>
      <c r="H13" s="40"/>
    </row>
    <row r="14" spans="1:8" ht="33" customHeight="1" x14ac:dyDescent="0.2">
      <c r="B14" s="37"/>
      <c r="C14" s="37"/>
      <c r="D14" s="37"/>
      <c r="E14" s="40"/>
      <c r="F14" s="39"/>
      <c r="G14" s="39"/>
    </row>
    <row r="15" spans="1:8" ht="30" x14ac:dyDescent="0.25">
      <c r="B15" s="53" t="s">
        <v>39</v>
      </c>
      <c r="C15" s="38">
        <v>2018</v>
      </c>
      <c r="D15" s="53">
        <v>2019</v>
      </c>
      <c r="E15" s="42" t="s">
        <v>38</v>
      </c>
      <c r="F15" s="47" t="s">
        <v>45</v>
      </c>
      <c r="G15" s="47" t="s">
        <v>44</v>
      </c>
      <c r="H15" s="47" t="s">
        <v>49</v>
      </c>
    </row>
    <row r="16" spans="1:8" ht="26.25" x14ac:dyDescent="0.25">
      <c r="A16" s="50"/>
      <c r="B16" s="55" t="s">
        <v>30</v>
      </c>
      <c r="C16" s="66">
        <v>1555000</v>
      </c>
      <c r="D16" s="67">
        <f>'תקציב 2019'!H19</f>
        <v>1318065</v>
      </c>
      <c r="E16" s="68">
        <f>D16-C16</f>
        <v>-236935</v>
      </c>
      <c r="F16" s="40"/>
      <c r="G16" s="84" t="s">
        <v>62</v>
      </c>
      <c r="H16" s="40"/>
    </row>
    <row r="17" spans="1:8" ht="28.5" x14ac:dyDescent="0.25">
      <c r="A17" s="50"/>
      <c r="B17" s="55" t="s">
        <v>18</v>
      </c>
      <c r="C17" s="69">
        <v>303000</v>
      </c>
      <c r="D17" s="67">
        <f>'תקציב 2019'!H20</f>
        <v>303000</v>
      </c>
      <c r="E17" s="68">
        <f t="shared" ref="E17:E28" si="1">D17-C17</f>
        <v>0</v>
      </c>
      <c r="F17" s="71" t="s">
        <v>55</v>
      </c>
      <c r="G17" s="72"/>
      <c r="H17" s="40"/>
    </row>
    <row r="18" spans="1:8" ht="99.75" x14ac:dyDescent="0.2">
      <c r="A18" s="51"/>
      <c r="B18" s="56" t="s">
        <v>31</v>
      </c>
      <c r="C18" s="69">
        <v>2205000</v>
      </c>
      <c r="D18" s="67">
        <v>2142000</v>
      </c>
      <c r="E18" s="68">
        <f t="shared" si="1"/>
        <v>-63000</v>
      </c>
      <c r="F18" s="61"/>
      <c r="G18" s="48" t="s">
        <v>53</v>
      </c>
      <c r="H18" s="41" t="s">
        <v>51</v>
      </c>
    </row>
    <row r="19" spans="1:8" ht="15" x14ac:dyDescent="0.2">
      <c r="A19" s="52"/>
      <c r="B19" s="55" t="s">
        <v>21</v>
      </c>
      <c r="C19" s="69">
        <v>615000</v>
      </c>
      <c r="D19" s="67">
        <v>615000</v>
      </c>
      <c r="E19" s="68">
        <f t="shared" si="1"/>
        <v>0</v>
      </c>
      <c r="F19" s="61"/>
      <c r="G19" s="39"/>
      <c r="H19" s="41"/>
    </row>
    <row r="20" spans="1:8" ht="71.25" x14ac:dyDescent="0.25">
      <c r="A20" s="50"/>
      <c r="B20" s="55" t="s">
        <v>23</v>
      </c>
      <c r="C20" s="69">
        <v>2610000</v>
      </c>
      <c r="D20" s="67">
        <f>'תקציב 2019'!H23</f>
        <v>2207600</v>
      </c>
      <c r="E20" s="68">
        <f t="shared" si="1"/>
        <v>-402400</v>
      </c>
      <c r="F20" s="61" t="s">
        <v>56</v>
      </c>
      <c r="G20" s="83" t="s">
        <v>63</v>
      </c>
      <c r="H20" s="41" t="s">
        <v>57</v>
      </c>
    </row>
    <row r="21" spans="1:8" ht="57" x14ac:dyDescent="0.25">
      <c r="A21" s="50"/>
      <c r="B21" s="55" t="s">
        <v>24</v>
      </c>
      <c r="C21" s="69">
        <v>1765000</v>
      </c>
      <c r="D21" s="67">
        <v>1765000</v>
      </c>
      <c r="E21" s="68">
        <f t="shared" si="1"/>
        <v>0</v>
      </c>
      <c r="F21" s="61" t="s">
        <v>35</v>
      </c>
      <c r="G21" s="39"/>
      <c r="H21" s="41"/>
    </row>
    <row r="22" spans="1:8" ht="28.5" x14ac:dyDescent="0.25">
      <c r="A22" s="50"/>
      <c r="B22" s="55" t="s">
        <v>17</v>
      </c>
      <c r="C22" s="69">
        <v>130000</v>
      </c>
      <c r="D22" s="67">
        <v>185000</v>
      </c>
      <c r="E22" s="68">
        <f t="shared" si="1"/>
        <v>55000</v>
      </c>
      <c r="F22" s="61"/>
      <c r="G22" s="39" t="s">
        <v>58</v>
      </c>
      <c r="H22" s="41"/>
    </row>
    <row r="23" spans="1:8" ht="15" x14ac:dyDescent="0.25">
      <c r="A23" s="50"/>
      <c r="B23" s="55" t="s">
        <v>19</v>
      </c>
      <c r="C23" s="69">
        <v>57000</v>
      </c>
      <c r="D23" s="67">
        <v>57000</v>
      </c>
      <c r="E23" s="68">
        <f t="shared" si="1"/>
        <v>0</v>
      </c>
      <c r="F23" s="61" t="s">
        <v>36</v>
      </c>
      <c r="G23" s="39"/>
      <c r="H23" s="41"/>
    </row>
    <row r="24" spans="1:8" ht="15" x14ac:dyDescent="0.25">
      <c r="A24" s="50"/>
      <c r="B24" s="55" t="s">
        <v>20</v>
      </c>
      <c r="C24" s="69">
        <v>95000</v>
      </c>
      <c r="D24" s="67">
        <v>95000</v>
      </c>
      <c r="E24" s="68">
        <f t="shared" si="1"/>
        <v>0</v>
      </c>
      <c r="F24" s="61"/>
      <c r="G24" s="39"/>
      <c r="H24" s="41"/>
    </row>
    <row r="25" spans="1:8" ht="25.5" x14ac:dyDescent="0.2">
      <c r="A25" s="52"/>
      <c r="B25" s="56" t="s">
        <v>29</v>
      </c>
      <c r="C25" s="69">
        <v>240000</v>
      </c>
      <c r="D25" s="67">
        <v>240000</v>
      </c>
      <c r="E25" s="68">
        <f t="shared" si="1"/>
        <v>0</v>
      </c>
      <c r="F25" s="61"/>
      <c r="G25" s="39"/>
      <c r="H25" s="41"/>
    </row>
    <row r="26" spans="1:8" ht="15" x14ac:dyDescent="0.25">
      <c r="A26" s="50"/>
      <c r="B26" s="55" t="s">
        <v>22</v>
      </c>
      <c r="C26" s="69">
        <v>35000</v>
      </c>
      <c r="D26" s="67">
        <v>35000</v>
      </c>
      <c r="E26" s="68">
        <f t="shared" si="1"/>
        <v>0</v>
      </c>
      <c r="F26" s="61"/>
      <c r="G26" s="39"/>
      <c r="H26" s="41"/>
    </row>
    <row r="27" spans="1:8" ht="42.75" x14ac:dyDescent="0.25">
      <c r="A27" s="50"/>
      <c r="B27" s="55" t="s">
        <v>16</v>
      </c>
      <c r="C27" s="70">
        <v>60000</v>
      </c>
      <c r="D27" s="67">
        <f>'תקציב 2019'!H30</f>
        <v>60000</v>
      </c>
      <c r="E27" s="68">
        <f t="shared" si="1"/>
        <v>0</v>
      </c>
      <c r="F27" s="61" t="s">
        <v>37</v>
      </c>
      <c r="G27" s="39"/>
      <c r="H27" s="41"/>
    </row>
    <row r="28" spans="1:8" ht="57" x14ac:dyDescent="0.25">
      <c r="A28" s="49"/>
      <c r="B28" s="57" t="s">
        <v>28</v>
      </c>
      <c r="C28" s="69">
        <v>100000</v>
      </c>
      <c r="D28" s="67">
        <v>100000</v>
      </c>
      <c r="E28" s="68">
        <f t="shared" si="1"/>
        <v>0</v>
      </c>
      <c r="F28" s="61" t="s">
        <v>34</v>
      </c>
      <c r="G28" s="39"/>
      <c r="H28" s="41"/>
    </row>
    <row r="29" spans="1:8" ht="15" x14ac:dyDescent="0.25">
      <c r="B29" s="54" t="s">
        <v>25</v>
      </c>
      <c r="C29" s="59">
        <f>SUM(C16:C28)</f>
        <v>9770000</v>
      </c>
      <c r="D29" s="60">
        <f>SUM(D16:D28)</f>
        <v>9122665</v>
      </c>
      <c r="E29" s="59">
        <f>D29-C29</f>
        <v>-647335</v>
      </c>
    </row>
    <row r="30" spans="1:8" x14ac:dyDescent="0.2">
      <c r="B30" s="37"/>
      <c r="C30" s="37"/>
      <c r="D30" s="37"/>
    </row>
    <row r="31" spans="1:8" x14ac:dyDescent="0.2">
      <c r="B31" s="37"/>
      <c r="C31" s="37"/>
      <c r="D31" s="37"/>
    </row>
    <row r="32" spans="1:8" x14ac:dyDescent="0.2">
      <c r="B32" s="37"/>
      <c r="C32" s="37"/>
      <c r="D32" s="37"/>
    </row>
    <row r="33" spans="2:4" x14ac:dyDescent="0.2">
      <c r="B33" s="37"/>
      <c r="C33" s="37"/>
      <c r="D33" s="37"/>
    </row>
    <row r="34" spans="2:4" x14ac:dyDescent="0.2">
      <c r="B34" s="37"/>
      <c r="C34" s="37"/>
      <c r="D34" s="37"/>
    </row>
    <row r="35" spans="2:4" x14ac:dyDescent="0.2">
      <c r="B35" s="37"/>
      <c r="C35" s="37"/>
      <c r="D35" s="37"/>
    </row>
    <row r="36" spans="2:4" x14ac:dyDescent="0.2">
      <c r="B36" s="37"/>
      <c r="C36" s="37"/>
      <c r="D36" s="37"/>
    </row>
    <row r="37" spans="2:4" x14ac:dyDescent="0.2">
      <c r="B37" s="37"/>
      <c r="C37" s="37"/>
      <c r="D37" s="37"/>
    </row>
    <row r="38" spans="2:4" x14ac:dyDescent="0.2">
      <c r="B38" s="37"/>
      <c r="C38" s="37"/>
      <c r="D38" s="37"/>
    </row>
    <row r="39" spans="2:4" x14ac:dyDescent="0.2">
      <c r="B39" s="37"/>
      <c r="C39" s="37"/>
      <c r="D39" s="37"/>
    </row>
    <row r="40" spans="2:4" x14ac:dyDescent="0.2">
      <c r="B40" s="37"/>
      <c r="C40" s="37"/>
      <c r="D40" s="37"/>
    </row>
    <row r="41" spans="2:4" x14ac:dyDescent="0.2">
      <c r="B41" s="37"/>
      <c r="C41" s="37"/>
      <c r="D41" s="37"/>
    </row>
    <row r="42" spans="2:4" x14ac:dyDescent="0.2">
      <c r="B42" s="37"/>
      <c r="C42" s="37"/>
      <c r="D42" s="37"/>
    </row>
    <row r="43" spans="2:4" x14ac:dyDescent="0.2">
      <c r="B43" s="37"/>
      <c r="C43" s="37"/>
      <c r="D43" s="37"/>
    </row>
    <row r="44" spans="2:4" x14ac:dyDescent="0.2">
      <c r="B44" s="37"/>
      <c r="C44" s="37"/>
      <c r="D44" s="3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election activeCell="D22" sqref="D22"/>
    </sheetView>
  </sheetViews>
  <sheetFormatPr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0E784DA3FC3D7429EBD3939E830B436" ma:contentTypeVersion="6" ma:contentTypeDescription="צור מסמך חדש." ma:contentTypeScope="" ma:versionID="f48ec15a009940fce05583bc841cb938">
  <xsd:schema xmlns:xsd="http://www.w3.org/2001/XMLSchema" xmlns:xs="http://www.w3.org/2001/XMLSchema" xmlns:p="http://schemas.microsoft.com/office/2006/metadata/properties" xmlns:ns3="9c5737bb-b8cf-4b9c-bd87-1a1d005a0626" targetNamespace="http://schemas.microsoft.com/office/2006/metadata/properties" ma:root="true" ma:fieldsID="d811c894771e1de72dce2fcb9dbc08aa" ns3:_="">
    <xsd:import namespace="9c5737bb-b8cf-4b9c-bd87-1a1d005a0626"/>
    <xsd:element name="properties">
      <xsd:complexType>
        <xsd:sequence>
          <xsd:element name="documentManagement">
            <xsd:complexType>
              <xsd:all>
                <xsd:element ref="ns3:DescriptionDoc" minOccurs="0"/>
                <xsd:element ref="ns3:_x05de__x05e1__x0027__x0020__x05e4__x05e0__x05d9__x05d4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737bb-b8cf-4b9c-bd87-1a1d005a0626" elementFormDefault="qualified">
    <xsd:import namespace="http://schemas.microsoft.com/office/2006/documentManagement/types"/>
    <xsd:import namespace="http://schemas.microsoft.com/office/infopath/2007/PartnerControls"/>
    <xsd:element name="DescriptionDoc" ma:index="3" nillable="true" ma:displayName="תיאור מסמך" ma:internalName="DescriptionDoc">
      <xsd:simpleType>
        <xsd:restriction base="dms:Note">
          <xsd:maxLength value="255"/>
        </xsd:restriction>
      </xsd:simpleType>
    </xsd:element>
    <xsd:element name="_x05de__x05e1__x0027__x0020__x05e4__x05e0__x05d9__x05d4_" ma:index="5" nillable="true" ma:displayName="מס' פניה" ma:decimals="0" ma:internalName="_x05de__x05e1__x0027__x0020__x05e4__x05e0__x05d9__x05d4_">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מחבר"/>
        <xsd:element ref="dcterms:created" minOccurs="0" maxOccurs="1"/>
        <xsd:element ref="dc:identifier" minOccurs="0" maxOccurs="1"/>
        <xsd:element name="contentType" minOccurs="0" maxOccurs="1" type="xsd:string" ma:index="10" ma:displayName="סוג תוכן"/>
        <xsd:element ref="dc:title" minOccurs="0" maxOccurs="1" ma:index="1" ma:displayName="כותרת"/>
        <xsd:element ref="dc:subject" minOccurs="0" maxOccurs="1" ma:index="2" ma:displayName="נושא"/>
        <xsd:element ref="dc:description" minOccurs="0" maxOccurs="1"/>
        <xsd:element name="keywords" minOccurs="0" maxOccurs="1" type="xsd:string" ma:index="6" ma:displayName="מילות מפתח"/>
        <xsd:element ref="dc:language" minOccurs="0" maxOccurs="1"/>
        <xsd:element name="category" minOccurs="0" maxOccurs="1" type="xsd:string" ma:index="7" ma:displayName="קטגוריה"/>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5de__x05e1__x0027__x0020__x05e4__x05e0__x05d9__x05d4_ xmlns="9c5737bb-b8cf-4b9c-bd87-1a1d005a0626" xsi:nil="true"/>
    <DescriptionDoc xmlns="9c5737bb-b8cf-4b9c-bd87-1a1d005a062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624FB9-5761-4EB8-A0D0-807A275843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737bb-b8cf-4b9c-bd87-1a1d005a06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123098-6BD6-4EB3-8436-7705C485B13F}">
  <ds:schemaRefs>
    <ds:schemaRef ds:uri="http://purl.org/dc/terms/"/>
    <ds:schemaRef ds:uri="9c5737bb-b8cf-4b9c-bd87-1a1d005a062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80C1FC0-7685-413E-930D-2DDF7DF12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vt:i4>
      </vt:variant>
    </vt:vector>
  </HeadingPairs>
  <TitlesOfParts>
    <vt:vector size="4" baseType="lpstr">
      <vt:lpstr>תקציב 2019</vt:lpstr>
      <vt:lpstr>הסבר מול שנה קודמת</vt:lpstr>
      <vt:lpstr>גיליון1</vt:lpstr>
      <vt:lpstr>'תקציב 2019'!WPrint_Area_W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עותק של תקציב לתוכנית עבודה 2019 - גרעין</dc:subject>
  <dc:creator>elad</dc:creator>
  <cp:lastModifiedBy>מיטל יצחקי</cp:lastModifiedBy>
  <dcterms:created xsi:type="dcterms:W3CDTF">2018-05-10T18:45:44Z</dcterms:created>
  <dcterms:modified xsi:type="dcterms:W3CDTF">2019-06-25T12:48:49Z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0x01010010E784DA3FC3D7429EBD3939E830B436</vt:lpwstr>
  </property>
</Properties>
</file>